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310" activeTab="1"/>
  </bookViews>
  <sheets>
    <sheet name="Regnskap" sheetId="1" r:id="rId1"/>
    <sheet name="Medlemm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<sst xmlns="http://schemas.openxmlformats.org/spreadsheetml/2006/main" count="119" uniqueCount="84">
  <si>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SKIBLADNERS VENNER</t>
  </si>
  <si>
    <t>DRIFTSKOSTNADER</t>
  </si>
  <si>
    <t xml:space="preserve"> </t>
  </si>
  <si>
    <t>Årskontingent medlemmer</t>
  </si>
  <si>
    <t>Nye livsvarig medlemskap</t>
  </si>
  <si>
    <t>SUM INNTEKTER</t>
  </si>
  <si>
    <t>Kontingenter</t>
  </si>
  <si>
    <t>Møter</t>
  </si>
  <si>
    <t>DRIFTSRESULTAT</t>
  </si>
  <si>
    <t>FINANSINNTEKTER OG</t>
  </si>
  <si>
    <t>FINANSKOSTNADER</t>
  </si>
  <si>
    <t>Renteinntekter</t>
  </si>
  <si>
    <t>SUM DISPONERINGER</t>
  </si>
  <si>
    <t>EIENDELER</t>
  </si>
  <si>
    <t>OMLØPSMIDLER</t>
  </si>
  <si>
    <t>Bankinnskudd</t>
  </si>
  <si>
    <t>Grunnfondsbevis</t>
  </si>
  <si>
    <t>Andre fordringer</t>
  </si>
  <si>
    <t>SUM EIENDELER</t>
  </si>
  <si>
    <t>GJELD OG EGENKAPITAL</t>
  </si>
  <si>
    <t>KORTSIKTIG GJELD</t>
  </si>
  <si>
    <t>EGENKAPITAL</t>
  </si>
  <si>
    <t>Egenkapital 01.01</t>
  </si>
  <si>
    <t>SUM GJELD OG EGENKAPITAL</t>
  </si>
  <si>
    <t>Wenche Bjørnsgaard</t>
  </si>
  <si>
    <t>Øistein Schjellerud</t>
  </si>
  <si>
    <t>SUM KOSTNADER</t>
  </si>
  <si>
    <t>ÅRETS RESULTAT</t>
  </si>
  <si>
    <t xml:space="preserve">DRIFTSINNTEKTER </t>
  </si>
  <si>
    <t>EGENKAPITAL 31.12.</t>
  </si>
  <si>
    <t>Kontorrekv, data</t>
  </si>
  <si>
    <t>Revisjon</t>
  </si>
  <si>
    <t>Utbytte aksjer/grunnfondbevis</t>
  </si>
  <si>
    <t>Provisjon Mjøsbrødet</t>
  </si>
  <si>
    <t>Litografer Dag Hoel/salgsartikler</t>
  </si>
  <si>
    <t>TYPE MEDL</t>
  </si>
  <si>
    <t>Ant</t>
  </si>
  <si>
    <t>Beløp</t>
  </si>
  <si>
    <t>Enkelt</t>
  </si>
  <si>
    <t>Familie</t>
  </si>
  <si>
    <t>Bedrift</t>
  </si>
  <si>
    <t>Sum</t>
  </si>
  <si>
    <t>Antall</t>
  </si>
  <si>
    <t>RESULTAT FØR FINANS</t>
  </si>
  <si>
    <t xml:space="preserve">Ant </t>
  </si>
  <si>
    <t>STRØKET</t>
  </si>
  <si>
    <t>Livsv bedrift</t>
  </si>
  <si>
    <t>Livsv enkeltm</t>
  </si>
  <si>
    <t>SUM MEDL</t>
  </si>
  <si>
    <t>KRAV SENDT i  MAI</t>
  </si>
  <si>
    <t>NETTO FINANSINNTEKTER</t>
  </si>
  <si>
    <t>Årsresultat grundfondsbevis</t>
  </si>
  <si>
    <t>Trykksaker,markedsføring, porto</t>
  </si>
  <si>
    <t>DISPONERING AV ÅRSRESULTAT</t>
  </si>
  <si>
    <t>ikke bet</t>
  </si>
  <si>
    <t>Selv</t>
  </si>
  <si>
    <t>BETALT 20.10.15</t>
  </si>
  <si>
    <t>Urealisert gevinst grunnfondsbevis</t>
  </si>
  <si>
    <t>Kostnad solgte varer</t>
  </si>
  <si>
    <t>Tilført egenkapital/ perioderesultat</t>
  </si>
  <si>
    <t>Livsv familie</t>
  </si>
  <si>
    <t>ANTALL</t>
  </si>
  <si>
    <t>Div salg</t>
  </si>
  <si>
    <t>Støtte, gaver</t>
  </si>
  <si>
    <t xml:space="preserve">BALANSE PR </t>
  </si>
  <si>
    <t>Støtte til ODS</t>
  </si>
  <si>
    <t>Aksjer i Vinkelgården</t>
  </si>
  <si>
    <t>Grasrotandel</t>
  </si>
  <si>
    <t>Overført til/fra egenkaital</t>
  </si>
  <si>
    <t>Thomas Andersen</t>
  </si>
  <si>
    <t>Marit Sendstad</t>
  </si>
  <si>
    <t>Konrad Steinstad</t>
  </si>
  <si>
    <t>Anne Live Giset</t>
  </si>
  <si>
    <t>Ida Holm Grindstrand</t>
  </si>
  <si>
    <t>Terje Teslo</t>
  </si>
  <si>
    <t>Lån ODS</t>
  </si>
  <si>
    <t>Kai Løvstad</t>
  </si>
  <si>
    <t>Medlemsoversikt 20.10.22</t>
  </si>
  <si>
    <t>Årsberetn 31.12.21</t>
  </si>
  <si>
    <t>NYE 2022</t>
  </si>
  <si>
    <t>UBETALT 2022</t>
  </si>
  <si>
    <t>MEDL 31.12.22</t>
  </si>
  <si>
    <t>Gjøvik, 13.2.2023</t>
  </si>
  <si>
    <t>REGNSKAP 2022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</si>
</sst>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dd/mm/yy;@"/>
    <numFmt numFmtId="174" formatCode="d/m/yy;@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d/m/yyyy;@"/>
  </numFmts>
  <fonts count="5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2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8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8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/>
    </xf>
    <xf numFmtId="14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workbookViewId="0" topLeftCell="A40">
      <selection activeCell="Q11" sqref="Q11"/>
    </sheetView>
  </sheetViews>
  <sheetFormatPr defaultColWidth="11.421875" defaultRowHeight="12.75"/>
  <cols>
    <col min="5" max="5" width="12.140625" style="11" bestFit="1" customWidth="1"/>
    <col min="6" max="6" width="11.421875" style="0" hidden="1" customWidth="1"/>
    <col min="7" max="7" width="11.421875" style="11" hidden="1" customWidth="1"/>
    <col min="8" max="8" width="11.421875" style="0" hidden="1" customWidth="1"/>
    <col min="9" max="9" width="11.421875" style="41" hidden="1" customWidth="1"/>
    <col min="10" max="10" width="11.28125" style="0" customWidth="1"/>
    <col min="11" max="11" width="13.8515625" style="58" hidden="1" customWidth="1"/>
    <col min="12" max="12" width="11.421875" style="0" hidden="1" customWidth="1"/>
    <col min="13" max="13" width="12.7109375" style="46" hidden="1" customWidth="1"/>
    <col min="14" max="14" width="11.421875" style="41" customWidth="1"/>
    <col min="15" max="15" width="8.00390625" style="0" customWidth="1"/>
    <col min="16" max="16" width="13.7109375" style="0" customWidth="1"/>
    <col min="17" max="17" width="10.8515625" style="4" customWidth="1"/>
    <col min="18" max="18" width="11.421875" style="4" hidden="1" customWidth="1"/>
    <col min="19" max="19" width="11.421875" style="4" customWidth="1"/>
    <col min="20" max="20" width="0.13671875" style="0" customWidth="1"/>
    <col min="21" max="21" width="0.13671875" style="4" customWidth="1"/>
  </cols>
  <sheetData>
    <row r="1" spans="1:21" s="3" customFormat="1" ht="19.5">
      <c r="A1" s="2" t="s">
        <v>0</v>
      </c>
      <c r="E1" s="4"/>
      <c r="G1" s="4"/>
      <c r="I1" s="41"/>
      <c r="K1" s="35"/>
      <c r="M1" s="45"/>
      <c r="N1" s="41"/>
      <c r="O1" s="4"/>
      <c r="Q1" s="4"/>
      <c r="R1" s="4"/>
      <c r="S1" s="4"/>
      <c r="U1" s="4"/>
    </row>
    <row r="2" ht="12.75">
      <c r="O2" s="4"/>
    </row>
    <row r="3" spans="1:15" ht="18">
      <c r="A3" s="1" t="s">
        <v>83</v>
      </c>
      <c r="O3" s="4"/>
    </row>
    <row r="4" spans="5:17" ht="12.75">
      <c r="E4" s="5"/>
      <c r="O4" s="5"/>
      <c r="Q4" s="5"/>
    </row>
    <row r="5" spans="1:21" s="3" customFormat="1" ht="12.75">
      <c r="A5" s="3" t="s">
        <v>28</v>
      </c>
      <c r="E5" s="83">
        <v>2022</v>
      </c>
      <c r="G5" s="69">
        <v>2019</v>
      </c>
      <c r="I5" s="69">
        <v>2018</v>
      </c>
      <c r="K5" s="20">
        <v>2017</v>
      </c>
      <c r="M5" s="20">
        <v>2016</v>
      </c>
      <c r="N5" s="69">
        <v>2021</v>
      </c>
      <c r="O5" s="20"/>
      <c r="Q5" s="20"/>
      <c r="R5" s="21">
        <v>2009</v>
      </c>
      <c r="S5" s="21"/>
      <c r="T5" s="3" t="s">
        <v>2</v>
      </c>
      <c r="U5" s="5">
        <v>2006</v>
      </c>
    </row>
    <row r="6" spans="5:21" s="3" customFormat="1" ht="12.75">
      <c r="E6" s="4"/>
      <c r="G6" s="4"/>
      <c r="I6" s="41"/>
      <c r="K6" s="35"/>
      <c r="M6" s="45"/>
      <c r="N6" s="41"/>
      <c r="O6" s="4"/>
      <c r="Q6" s="4"/>
      <c r="R6" s="4"/>
      <c r="S6" s="4"/>
      <c r="U6" s="4"/>
    </row>
    <row r="7" spans="5:21" s="3" customFormat="1" ht="12.75">
      <c r="E7" s="4"/>
      <c r="G7" s="4"/>
      <c r="I7" s="41"/>
      <c r="K7" s="35"/>
      <c r="M7" s="45"/>
      <c r="N7" s="41"/>
      <c r="O7" s="4"/>
      <c r="Q7" s="4"/>
      <c r="R7" s="4"/>
      <c r="S7" s="4"/>
      <c r="U7" s="4"/>
    </row>
    <row r="8" spans="1:21" s="3" customFormat="1" ht="12.75">
      <c r="A8" s="3" t="s">
        <v>3</v>
      </c>
      <c r="E8" s="41">
        <v>369820</v>
      </c>
      <c r="G8" s="41">
        <v>358463</v>
      </c>
      <c r="I8" s="41">
        <v>321247</v>
      </c>
      <c r="K8" s="41">
        <v>330690</v>
      </c>
      <c r="M8" s="41">
        <v>327366</v>
      </c>
      <c r="N8" s="41">
        <v>360056</v>
      </c>
      <c r="O8" s="4"/>
      <c r="Q8" s="4"/>
      <c r="R8" s="4">
        <v>267595</v>
      </c>
      <c r="S8" s="4"/>
      <c r="U8" s="4">
        <v>266269</v>
      </c>
    </row>
    <row r="9" spans="1:21" s="3" customFormat="1" ht="12.75">
      <c r="A9" s="3" t="s">
        <v>4</v>
      </c>
      <c r="E9" s="41">
        <v>13000</v>
      </c>
      <c r="G9" s="41">
        <v>36000</v>
      </c>
      <c r="I9" s="41">
        <v>16000</v>
      </c>
      <c r="K9" s="41">
        <v>40000</v>
      </c>
      <c r="M9" s="41">
        <v>53000</v>
      </c>
      <c r="N9" s="41">
        <v>16000</v>
      </c>
      <c r="O9" s="4"/>
      <c r="Q9" s="4"/>
      <c r="R9" s="4">
        <v>31000</v>
      </c>
      <c r="S9" s="4"/>
      <c r="U9" s="4"/>
    </row>
    <row r="10" spans="1:21" s="3" customFormat="1" ht="12.75">
      <c r="A10" s="3" t="s">
        <v>33</v>
      </c>
      <c r="E10" s="41">
        <v>118637</v>
      </c>
      <c r="G10" s="41">
        <v>151685</v>
      </c>
      <c r="I10" s="41">
        <v>151723</v>
      </c>
      <c r="K10" s="41">
        <v>138684</v>
      </c>
      <c r="L10" s="3" t="s">
        <v>2</v>
      </c>
      <c r="M10" s="41">
        <v>119411</v>
      </c>
      <c r="N10" s="41">
        <v>133498</v>
      </c>
      <c r="O10" s="4"/>
      <c r="Q10" s="4"/>
      <c r="R10" s="4">
        <v>75268</v>
      </c>
      <c r="S10" s="4"/>
      <c r="U10" s="4">
        <v>95138</v>
      </c>
    </row>
    <row r="11" spans="1:21" ht="12.75">
      <c r="A11" s="3" t="s">
        <v>62</v>
      </c>
      <c r="E11" s="41">
        <v>48583</v>
      </c>
      <c r="G11" s="11">
        <v>84995</v>
      </c>
      <c r="I11" s="41">
        <v>100533</v>
      </c>
      <c r="K11" s="41">
        <v>60687</v>
      </c>
      <c r="M11" s="56">
        <v>146172</v>
      </c>
      <c r="N11" s="41">
        <v>30259</v>
      </c>
      <c r="O11" s="23"/>
      <c r="P11" s="36"/>
      <c r="Q11" s="23"/>
      <c r="R11" s="16">
        <v>104492</v>
      </c>
      <c r="S11" s="23"/>
      <c r="U11" s="6">
        <v>26622</v>
      </c>
    </row>
    <row r="12" spans="1:21" ht="12.75">
      <c r="A12" s="3" t="s">
        <v>67</v>
      </c>
      <c r="E12" s="11">
        <v>55344</v>
      </c>
      <c r="G12" s="11">
        <v>29636</v>
      </c>
      <c r="I12" s="41">
        <v>22056</v>
      </c>
      <c r="K12" s="41"/>
      <c r="M12" s="56"/>
      <c r="N12" s="41">
        <v>43800</v>
      </c>
      <c r="O12" s="23"/>
      <c r="P12" s="36"/>
      <c r="Q12" s="23"/>
      <c r="R12" s="16"/>
      <c r="S12" s="23"/>
      <c r="U12" s="6"/>
    </row>
    <row r="13" spans="1:21" ht="12.75">
      <c r="A13" s="3" t="s">
        <v>63</v>
      </c>
      <c r="E13" s="28">
        <v>17415</v>
      </c>
      <c r="G13" s="28">
        <v>1015000</v>
      </c>
      <c r="I13" s="52">
        <v>0</v>
      </c>
      <c r="K13" s="52">
        <v>57480</v>
      </c>
      <c r="M13" s="52">
        <v>26247</v>
      </c>
      <c r="N13" s="52">
        <v>14138</v>
      </c>
      <c r="O13" s="23"/>
      <c r="P13" s="36"/>
      <c r="Q13" s="23"/>
      <c r="R13" s="16"/>
      <c r="S13" s="23"/>
      <c r="U13" s="6"/>
    </row>
    <row r="14" spans="1:23" s="8" customFormat="1" ht="15">
      <c r="A14" s="7" t="s">
        <v>5</v>
      </c>
      <c r="E14" s="17">
        <f>SUM(E8:E13)</f>
        <v>622799</v>
      </c>
      <c r="G14" s="17">
        <f>SUM(G8:G13)</f>
        <v>1675779</v>
      </c>
      <c r="I14" s="17">
        <f>SUM(I8:I13)</f>
        <v>611559</v>
      </c>
      <c r="K14" s="17">
        <f>SUM(K8:K13)</f>
        <v>627541</v>
      </c>
      <c r="M14" s="31">
        <f>SUM(M8:M13)</f>
        <v>672196</v>
      </c>
      <c r="N14" s="9">
        <f>SUM(N8:N13)</f>
        <v>597751</v>
      </c>
      <c r="O14" s="19"/>
      <c r="Q14" s="19"/>
      <c r="R14" s="17">
        <f>SUM(R8:R11)</f>
        <v>478355</v>
      </c>
      <c r="S14" s="19"/>
      <c r="U14" s="9">
        <f>SUM(U7:U11)</f>
        <v>388029</v>
      </c>
      <c r="W14" s="57"/>
    </row>
    <row r="15" spans="1:21" s="8" customFormat="1" ht="15">
      <c r="A15" s="7"/>
      <c r="E15" s="24"/>
      <c r="G15" s="24"/>
      <c r="I15" s="24"/>
      <c r="K15" s="61"/>
      <c r="M15" s="48"/>
      <c r="N15" s="24"/>
      <c r="O15" s="9"/>
      <c r="Q15" s="19"/>
      <c r="R15" s="9"/>
      <c r="S15" s="19"/>
      <c r="U15" s="9"/>
    </row>
    <row r="16" ht="12.75">
      <c r="O16" s="4"/>
    </row>
    <row r="17" spans="1:21" s="3" customFormat="1" ht="12.75">
      <c r="A17" s="3" t="s">
        <v>1</v>
      </c>
      <c r="E17" s="83">
        <v>2022</v>
      </c>
      <c r="G17" s="69">
        <v>2019</v>
      </c>
      <c r="I17" s="69">
        <v>2018</v>
      </c>
      <c r="K17" s="21">
        <v>2017</v>
      </c>
      <c r="M17" s="54">
        <v>2016</v>
      </c>
      <c r="N17" s="69">
        <v>2021</v>
      </c>
      <c r="O17" s="20"/>
      <c r="Q17" s="21"/>
      <c r="R17" s="21">
        <v>2009</v>
      </c>
      <c r="S17" s="21"/>
      <c r="U17" s="4"/>
    </row>
    <row r="18" spans="5:21" s="3" customFormat="1" ht="12.75">
      <c r="E18" s="4"/>
      <c r="G18" s="4"/>
      <c r="I18" s="41"/>
      <c r="K18" s="35"/>
      <c r="M18" s="45"/>
      <c r="N18" s="41"/>
      <c r="O18" s="4"/>
      <c r="Q18" s="4"/>
      <c r="R18" s="4"/>
      <c r="S18" s="4"/>
      <c r="U18" s="4"/>
    </row>
    <row r="19" spans="1:18" ht="12.75">
      <c r="A19" s="3" t="s">
        <v>58</v>
      </c>
      <c r="E19" s="11">
        <v>472</v>
      </c>
      <c r="F19" t="s">
        <v>2</v>
      </c>
      <c r="G19" s="11">
        <v>27291</v>
      </c>
      <c r="I19" s="41">
        <v>28506</v>
      </c>
      <c r="K19" s="41">
        <v>29725</v>
      </c>
      <c r="M19" s="41">
        <v>24048</v>
      </c>
      <c r="N19" s="41">
        <v>7497</v>
      </c>
      <c r="O19" s="4"/>
      <c r="R19" s="4">
        <v>18200</v>
      </c>
    </row>
    <row r="20" spans="1:21" ht="12.75">
      <c r="A20" s="3" t="s">
        <v>52</v>
      </c>
      <c r="E20" s="11">
        <v>64488</v>
      </c>
      <c r="G20" s="11">
        <v>46112</v>
      </c>
      <c r="I20" s="41">
        <v>89151</v>
      </c>
      <c r="K20" s="41">
        <v>102345</v>
      </c>
      <c r="M20" s="41">
        <v>141492</v>
      </c>
      <c r="N20" s="41">
        <v>59864</v>
      </c>
      <c r="O20" s="4"/>
      <c r="P20" s="36"/>
      <c r="R20" s="4">
        <v>89175</v>
      </c>
      <c r="U20" s="4">
        <v>119479</v>
      </c>
    </row>
    <row r="21" spans="1:18" ht="12.75">
      <c r="A21" s="3" t="s">
        <v>30</v>
      </c>
      <c r="E21" s="11">
        <v>30425</v>
      </c>
      <c r="G21" s="11">
        <v>74128</v>
      </c>
      <c r="I21" s="41">
        <v>25473</v>
      </c>
      <c r="K21" s="41">
        <v>9584</v>
      </c>
      <c r="M21" s="41">
        <v>31021</v>
      </c>
      <c r="N21" s="41">
        <v>20114</v>
      </c>
      <c r="O21" s="4"/>
      <c r="R21" s="4">
        <v>12768</v>
      </c>
    </row>
    <row r="22" spans="1:21" ht="12.75">
      <c r="A22" s="3" t="s">
        <v>31</v>
      </c>
      <c r="E22" s="11">
        <v>8687</v>
      </c>
      <c r="G22" s="11">
        <v>7812</v>
      </c>
      <c r="I22" s="41">
        <v>8015</v>
      </c>
      <c r="K22" s="41">
        <v>9312</v>
      </c>
      <c r="M22" s="41">
        <v>7375</v>
      </c>
      <c r="N22" s="41">
        <v>7688</v>
      </c>
      <c r="O22" s="4"/>
      <c r="R22" s="4">
        <v>7500</v>
      </c>
      <c r="U22" s="4">
        <v>15535</v>
      </c>
    </row>
    <row r="23" spans="1:21" ht="12.75">
      <c r="A23" s="3" t="s">
        <v>6</v>
      </c>
      <c r="E23" s="11">
        <v>1800</v>
      </c>
      <c r="G23" s="11">
        <v>1800</v>
      </c>
      <c r="I23" s="41">
        <v>0</v>
      </c>
      <c r="K23" s="41">
        <v>2700</v>
      </c>
      <c r="M23" s="41">
        <v>1800</v>
      </c>
      <c r="N23" s="41">
        <v>1800</v>
      </c>
      <c r="O23" s="4"/>
      <c r="R23" s="4">
        <v>1000</v>
      </c>
      <c r="U23" s="4">
        <v>1000</v>
      </c>
    </row>
    <row r="24" spans="1:21" ht="12.75">
      <c r="A24" s="3" t="s">
        <v>7</v>
      </c>
      <c r="E24" s="79">
        <v>353</v>
      </c>
      <c r="G24" s="28">
        <v>37005</v>
      </c>
      <c r="I24" s="52">
        <v>52980</v>
      </c>
      <c r="K24" s="52">
        <v>34740</v>
      </c>
      <c r="M24" s="52">
        <v>19530</v>
      </c>
      <c r="N24" s="52">
        <v>2788</v>
      </c>
      <c r="O24" s="23"/>
      <c r="Q24" s="23"/>
      <c r="R24" s="4">
        <v>16730</v>
      </c>
      <c r="U24" s="4">
        <v>28140</v>
      </c>
    </row>
    <row r="25" spans="1:21" s="8" customFormat="1" ht="15">
      <c r="A25" s="7" t="s">
        <v>26</v>
      </c>
      <c r="E25" s="17">
        <f>SUM(E19:E24)</f>
        <v>106225</v>
      </c>
      <c r="G25" s="17">
        <f>SUM(G19:G24)</f>
        <v>194148</v>
      </c>
      <c r="I25" s="17">
        <f>SUM(I19:I24)</f>
        <v>204125</v>
      </c>
      <c r="K25" s="17">
        <f>SUM(K19:K24)</f>
        <v>188406</v>
      </c>
      <c r="M25" s="17">
        <f>SUM(M19:M24)</f>
        <v>225266</v>
      </c>
      <c r="N25" s="17">
        <f>SUM(N19:N24)</f>
        <v>99751</v>
      </c>
      <c r="O25" s="19"/>
      <c r="Q25" s="19"/>
      <c r="R25" s="17">
        <f>SUM(R19:R24)</f>
        <v>145373</v>
      </c>
      <c r="S25" s="19"/>
      <c r="U25" s="9">
        <f>SUM(U19:U24)</f>
        <v>164154</v>
      </c>
    </row>
    <row r="26" spans="5:17" ht="12.75">
      <c r="E26" s="75"/>
      <c r="G26" s="75"/>
      <c r="I26" s="71"/>
      <c r="K26" s="62"/>
      <c r="M26" s="49"/>
      <c r="N26" s="71"/>
      <c r="O26" s="23"/>
      <c r="Q26" s="23"/>
    </row>
    <row r="27" spans="1:28" s="8" customFormat="1" ht="15">
      <c r="A27" s="7" t="s">
        <v>8</v>
      </c>
      <c r="E27" s="17">
        <f>E14-E25</f>
        <v>516574</v>
      </c>
      <c r="G27" s="17">
        <f>G14-G25</f>
        <v>1481631</v>
      </c>
      <c r="I27" s="31">
        <f>I14-I25</f>
        <v>407434</v>
      </c>
      <c r="K27" s="17">
        <f>K14-K25</f>
        <v>439135</v>
      </c>
      <c r="M27" s="31">
        <f>M14-M25</f>
        <v>446930</v>
      </c>
      <c r="N27" s="17">
        <f>N14-N25</f>
        <v>498000</v>
      </c>
      <c r="O27" s="19"/>
      <c r="Q27" s="19"/>
      <c r="R27" s="17">
        <f>R14-R25</f>
        <v>332982</v>
      </c>
      <c r="S27" s="19"/>
      <c r="U27" s="9">
        <f>U14-U25</f>
        <v>223875</v>
      </c>
      <c r="AB27" s="24"/>
    </row>
    <row r="28" spans="1:28" s="8" customFormat="1" ht="15">
      <c r="A28" s="7"/>
      <c r="E28" s="80"/>
      <c r="G28" s="24"/>
      <c r="I28" s="24"/>
      <c r="K28" s="61"/>
      <c r="M28" s="48"/>
      <c r="N28" s="70"/>
      <c r="O28" s="9"/>
      <c r="Q28" s="19"/>
      <c r="R28" s="19"/>
      <c r="S28" s="19"/>
      <c r="U28" s="9"/>
      <c r="AB28" s="24"/>
    </row>
    <row r="29" spans="1:28" s="8" customFormat="1" ht="15">
      <c r="A29" s="7" t="s">
        <v>65</v>
      </c>
      <c r="E29" s="31">
        <v>500000</v>
      </c>
      <c r="G29" s="31">
        <v>1100000</v>
      </c>
      <c r="I29" s="31">
        <v>393000</v>
      </c>
      <c r="K29" s="31">
        <v>388000</v>
      </c>
      <c r="M29" s="31">
        <v>547000</v>
      </c>
      <c r="N29" s="17">
        <v>25000</v>
      </c>
      <c r="O29" s="19"/>
      <c r="P29" s="8" t="s">
        <v>2</v>
      </c>
      <c r="Q29" s="19"/>
      <c r="R29" s="19"/>
      <c r="S29" s="19"/>
      <c r="U29" s="9"/>
      <c r="AB29" s="24"/>
    </row>
    <row r="30" spans="1:28" s="8" customFormat="1" ht="15">
      <c r="A30" s="7"/>
      <c r="E30" s="70"/>
      <c r="G30" s="70"/>
      <c r="I30" s="70"/>
      <c r="K30" s="65"/>
      <c r="M30" s="53"/>
      <c r="N30" s="70"/>
      <c r="O30" s="9"/>
      <c r="Q30" s="19"/>
      <c r="R30" s="19"/>
      <c r="S30" s="19"/>
      <c r="U30" s="9"/>
      <c r="AB30" s="24"/>
    </row>
    <row r="31" spans="1:28" s="8" customFormat="1" ht="15">
      <c r="A31" s="7" t="s">
        <v>43</v>
      </c>
      <c r="E31" s="31">
        <f>E27-E29</f>
        <v>16574</v>
      </c>
      <c r="G31" s="17">
        <f>G27-G29</f>
        <v>381631</v>
      </c>
      <c r="I31" s="17">
        <f>I27-I29</f>
        <v>14434</v>
      </c>
      <c r="K31" s="17">
        <f>K27-K29</f>
        <v>51135</v>
      </c>
      <c r="M31" s="31">
        <f>M27-M29</f>
        <v>-100070</v>
      </c>
      <c r="N31" s="17">
        <f>N27-N29</f>
        <v>473000</v>
      </c>
      <c r="O31" s="9"/>
      <c r="Q31" s="19"/>
      <c r="R31" s="19"/>
      <c r="S31" s="19"/>
      <c r="U31" s="9"/>
      <c r="AB31" s="24"/>
    </row>
    <row r="32" ht="12.75">
      <c r="O32" s="4"/>
    </row>
    <row r="33" spans="1:21" s="3" customFormat="1" ht="12.75">
      <c r="A33" s="3" t="s">
        <v>9</v>
      </c>
      <c r="E33" s="4"/>
      <c r="F33" s="81"/>
      <c r="G33" s="4"/>
      <c r="I33" s="41"/>
      <c r="K33" s="35"/>
      <c r="M33" s="45"/>
      <c r="N33" s="41"/>
      <c r="O33" s="4"/>
      <c r="Q33" s="4"/>
      <c r="R33" s="4"/>
      <c r="S33" s="4"/>
      <c r="U33" s="4"/>
    </row>
    <row r="34" spans="1:21" s="3" customFormat="1" ht="12.75">
      <c r="A34" s="3" t="s">
        <v>10</v>
      </c>
      <c r="E34" s="4"/>
      <c r="G34" s="4"/>
      <c r="I34" s="41"/>
      <c r="K34" s="35"/>
      <c r="M34" s="45"/>
      <c r="N34" s="41"/>
      <c r="O34" s="4"/>
      <c r="Q34" s="4"/>
      <c r="R34" s="4"/>
      <c r="S34" s="4"/>
      <c r="U34" s="4"/>
    </row>
    <row r="35" ht="12.75">
      <c r="O35" s="4"/>
    </row>
    <row r="36" spans="1:21" s="3" customFormat="1" ht="12.75">
      <c r="A36" s="3" t="s">
        <v>11</v>
      </c>
      <c r="E36" s="41">
        <v>18595</v>
      </c>
      <c r="G36" s="41">
        <v>43852</v>
      </c>
      <c r="I36" s="41">
        <v>32667</v>
      </c>
      <c r="K36" s="41">
        <v>26080</v>
      </c>
      <c r="L36" s="3" t="s">
        <v>2</v>
      </c>
      <c r="M36" s="41">
        <v>28039</v>
      </c>
      <c r="N36" s="41">
        <v>2441</v>
      </c>
      <c r="O36" s="4" t="s">
        <v>2</v>
      </c>
      <c r="Q36" s="4"/>
      <c r="R36" s="4">
        <v>45491</v>
      </c>
      <c r="S36" s="4"/>
      <c r="U36" s="4">
        <v>27123</v>
      </c>
    </row>
    <row r="37" spans="1:21" ht="12.75">
      <c r="A37" s="3" t="s">
        <v>32</v>
      </c>
      <c r="E37" s="11">
        <v>214697</v>
      </c>
      <c r="G37" s="11">
        <v>111160</v>
      </c>
      <c r="I37" s="41">
        <v>120880</v>
      </c>
      <c r="K37" s="41">
        <v>97441</v>
      </c>
      <c r="M37" s="41">
        <v>72402</v>
      </c>
      <c r="N37" s="41">
        <v>140997</v>
      </c>
      <c r="O37" s="4"/>
      <c r="R37" s="4">
        <v>42210</v>
      </c>
      <c r="U37" s="4">
        <v>197700</v>
      </c>
    </row>
    <row r="38" spans="1:21" ht="12.75">
      <c r="A38" s="3" t="s">
        <v>51</v>
      </c>
      <c r="E38" s="11">
        <v>-158962</v>
      </c>
      <c r="G38" s="39">
        <v>165049</v>
      </c>
      <c r="I38" s="56">
        <v>-102157</v>
      </c>
      <c r="K38" s="16">
        <v>439131</v>
      </c>
      <c r="M38" s="41">
        <v>272593</v>
      </c>
      <c r="N38" s="41">
        <v>923927</v>
      </c>
      <c r="O38" s="4"/>
      <c r="P38" s="36"/>
      <c r="Q38" s="35"/>
      <c r="R38" s="35">
        <v>404189</v>
      </c>
      <c r="S38" s="35"/>
      <c r="U38" s="6">
        <v>554</v>
      </c>
    </row>
    <row r="39" spans="1:21" s="7" customFormat="1" ht="15">
      <c r="A39" s="7" t="s">
        <v>50</v>
      </c>
      <c r="E39" s="17">
        <f>SUM(E36:E38)</f>
        <v>74330</v>
      </c>
      <c r="G39" s="17">
        <f>SUM(G36:G38)</f>
        <v>320061</v>
      </c>
      <c r="I39" s="17">
        <f>SUM(I36:I38)</f>
        <v>51390</v>
      </c>
      <c r="K39" s="17">
        <f>SUM(K36:K38)</f>
        <v>562652</v>
      </c>
      <c r="M39" s="17">
        <f>SUM(M36:M38)</f>
        <v>373034</v>
      </c>
      <c r="N39" s="17">
        <f>SUM(N36:N38)</f>
        <v>1067365</v>
      </c>
      <c r="O39" s="19"/>
      <c r="Q39" s="19"/>
      <c r="R39" s="17">
        <f>SUM(R36:R38)</f>
        <v>491890</v>
      </c>
      <c r="S39" s="19"/>
      <c r="U39" s="9">
        <v>225377</v>
      </c>
    </row>
    <row r="40" spans="5:15" ht="12.75">
      <c r="E40" s="75"/>
      <c r="G40" s="75"/>
      <c r="I40" s="71"/>
      <c r="K40" s="62"/>
      <c r="M40" s="47"/>
      <c r="N40" s="71"/>
      <c r="O40" s="23"/>
    </row>
    <row r="41" spans="1:21" s="8" customFormat="1" ht="15">
      <c r="A41" s="7" t="s">
        <v>27</v>
      </c>
      <c r="E41" s="17">
        <f>E31+E39</f>
        <v>90904</v>
      </c>
      <c r="G41" s="17">
        <f>G31+G39</f>
        <v>701692</v>
      </c>
      <c r="I41" s="17">
        <f>I31+I39</f>
        <v>65824</v>
      </c>
      <c r="K41" s="17">
        <f>K31+K39</f>
        <v>613787</v>
      </c>
      <c r="M41" s="17">
        <f>M31+M39</f>
        <v>272964</v>
      </c>
      <c r="N41" s="17">
        <f>N31+N39</f>
        <v>1540365</v>
      </c>
      <c r="O41" s="19"/>
      <c r="Q41" s="23"/>
      <c r="R41" s="17">
        <f>R27+R39</f>
        <v>824872</v>
      </c>
      <c r="S41" s="19"/>
      <c r="U41" s="9">
        <f>U27+U39</f>
        <v>449252</v>
      </c>
    </row>
    <row r="42" spans="1:21" s="8" customFormat="1" ht="15">
      <c r="A42" s="7"/>
      <c r="E42" s="24"/>
      <c r="G42" s="24"/>
      <c r="I42" s="24"/>
      <c r="K42" s="61"/>
      <c r="M42" s="48"/>
      <c r="N42" s="24"/>
      <c r="O42" s="9"/>
      <c r="Q42" s="19"/>
      <c r="R42" s="9"/>
      <c r="S42" s="19"/>
      <c r="U42" s="9"/>
    </row>
    <row r="43" ht="12.75">
      <c r="O43" s="4"/>
    </row>
    <row r="44" spans="1:15" ht="12.75">
      <c r="A44" s="3" t="s">
        <v>53</v>
      </c>
      <c r="O44" s="4"/>
    </row>
    <row r="45" ht="12.75">
      <c r="O45" s="4"/>
    </row>
    <row r="46" spans="1:21" ht="12.75">
      <c r="A46" s="3" t="s">
        <v>68</v>
      </c>
      <c r="E46" s="28">
        <f>E41</f>
        <v>90904</v>
      </c>
      <c r="G46" s="28">
        <v>833692</v>
      </c>
      <c r="I46" s="52">
        <v>43242</v>
      </c>
      <c r="K46" s="67">
        <v>512487</v>
      </c>
      <c r="M46" s="52">
        <v>192664</v>
      </c>
      <c r="N46" s="52">
        <f>N41</f>
        <v>1540365</v>
      </c>
      <c r="O46" s="23"/>
      <c r="Q46" s="23"/>
      <c r="R46" s="4">
        <v>761830</v>
      </c>
      <c r="U46" s="6">
        <v>168633</v>
      </c>
    </row>
    <row r="47" spans="1:21" ht="12.75">
      <c r="A47" s="3" t="s">
        <v>12</v>
      </c>
      <c r="E47" s="18">
        <f>SUM(E46)</f>
        <v>90904</v>
      </c>
      <c r="G47" s="16">
        <v>833692</v>
      </c>
      <c r="I47" s="18">
        <f>SUM(I46:I46)</f>
        <v>43242</v>
      </c>
      <c r="K47" s="6">
        <f>SUM(K46:K46)</f>
        <v>512487</v>
      </c>
      <c r="M47" s="16">
        <f>SUM(M46:M46)</f>
        <v>192664</v>
      </c>
      <c r="N47" s="18">
        <f>SUM(N46)</f>
        <v>1540365</v>
      </c>
      <c r="O47" s="23"/>
      <c r="Q47" s="23"/>
      <c r="R47" s="18">
        <f>SUM(R46:R46)</f>
        <v>761830</v>
      </c>
      <c r="S47" s="23"/>
      <c r="U47" s="4">
        <f>SUM(U46:U46)</f>
        <v>168633</v>
      </c>
    </row>
    <row r="48" ht="12.75">
      <c r="O48" s="4"/>
    </row>
    <row r="49" spans="11:15" ht="12.75">
      <c r="K49" s="58" t="s">
        <v>2</v>
      </c>
      <c r="O49" s="4"/>
    </row>
    <row r="50" ht="12.75">
      <c r="O50" s="4"/>
    </row>
    <row r="51" ht="12.75">
      <c r="O51" s="4"/>
    </row>
    <row r="52" ht="12.75">
      <c r="O52" s="4"/>
    </row>
    <row r="53" spans="1:21" s="3" customFormat="1" ht="19.5">
      <c r="A53" s="2" t="s">
        <v>0</v>
      </c>
      <c r="E53" s="4"/>
      <c r="G53" s="4"/>
      <c r="I53" s="41"/>
      <c r="K53" s="35"/>
      <c r="M53" s="45"/>
      <c r="N53" s="41"/>
      <c r="O53" s="4"/>
      <c r="Q53" s="4"/>
      <c r="R53" s="4"/>
      <c r="S53" s="4"/>
      <c r="U53" s="4"/>
    </row>
    <row r="54" ht="12.75">
      <c r="O54" s="4"/>
    </row>
    <row r="55" spans="1:21" ht="18">
      <c r="A55" s="1" t="s">
        <v>64</v>
      </c>
      <c r="E55" s="78">
        <v>44926</v>
      </c>
      <c r="G55" s="73">
        <v>43830</v>
      </c>
      <c r="I55" s="73">
        <v>43465</v>
      </c>
      <c r="K55" s="66">
        <v>43100</v>
      </c>
      <c r="M55" s="55">
        <v>42735</v>
      </c>
      <c r="N55" s="86">
        <v>44561</v>
      </c>
      <c r="O55" s="33"/>
      <c r="Q55" s="15"/>
      <c r="R55" s="25">
        <v>2009</v>
      </c>
      <c r="S55" s="10"/>
      <c r="U55" s="10">
        <v>2006</v>
      </c>
    </row>
    <row r="56" spans="5:15" ht="12.75">
      <c r="E56" s="89"/>
      <c r="O56" s="4"/>
    </row>
    <row r="57" spans="1:21" s="8" customFormat="1" ht="15">
      <c r="A57" s="7" t="s">
        <v>13</v>
      </c>
      <c r="E57" s="24"/>
      <c r="G57" s="24"/>
      <c r="I57" s="24"/>
      <c r="K57" s="61"/>
      <c r="M57" s="48"/>
      <c r="N57" s="24"/>
      <c r="O57" s="9"/>
      <c r="Q57" s="9"/>
      <c r="R57" s="9"/>
      <c r="S57" s="9"/>
      <c r="U57" s="9"/>
    </row>
    <row r="58" spans="1:21" s="8" customFormat="1" ht="15">
      <c r="A58" s="7" t="s">
        <v>14</v>
      </c>
      <c r="E58" s="24"/>
      <c r="G58" s="24"/>
      <c r="I58" s="24"/>
      <c r="K58" s="61"/>
      <c r="M58" s="48"/>
      <c r="N58" s="24"/>
      <c r="O58" s="9"/>
      <c r="Q58" s="9"/>
      <c r="R58" s="9"/>
      <c r="S58" s="9"/>
      <c r="U58" s="9"/>
    </row>
    <row r="59" spans="1:15" ht="12.75">
      <c r="A59" s="3" t="s">
        <v>75</v>
      </c>
      <c r="E59" s="11">
        <v>2000000</v>
      </c>
      <c r="J59" s="40"/>
      <c r="N59" s="41">
        <v>0</v>
      </c>
      <c r="O59" s="4"/>
    </row>
    <row r="60" spans="1:21" ht="12.75">
      <c r="A60" s="3" t="s">
        <v>15</v>
      </c>
      <c r="E60" s="11">
        <v>934839</v>
      </c>
      <c r="F60" s="82"/>
      <c r="G60" s="11">
        <v>3401760</v>
      </c>
      <c r="I60" s="41">
        <v>3495142</v>
      </c>
      <c r="K60" s="41">
        <v>3340866</v>
      </c>
      <c r="M60" s="41">
        <v>3157325</v>
      </c>
      <c r="N60" s="41">
        <v>2675102</v>
      </c>
      <c r="O60" s="4"/>
      <c r="R60" s="4">
        <v>2067736</v>
      </c>
      <c r="U60" s="4">
        <v>1692139</v>
      </c>
    </row>
    <row r="61" spans="1:18" ht="12.75">
      <c r="A61" s="3" t="s">
        <v>34</v>
      </c>
      <c r="E61" s="11">
        <v>41020</v>
      </c>
      <c r="G61" s="11">
        <v>47020</v>
      </c>
      <c r="I61" s="41">
        <v>48720</v>
      </c>
      <c r="K61" s="41">
        <v>50990</v>
      </c>
      <c r="L61" t="s">
        <v>2</v>
      </c>
      <c r="M61" s="41">
        <v>67360</v>
      </c>
      <c r="N61" s="41">
        <v>41020</v>
      </c>
      <c r="O61" s="4"/>
      <c r="P61" t="s">
        <v>2</v>
      </c>
      <c r="R61" s="4">
        <v>75000</v>
      </c>
    </row>
    <row r="62" spans="1:21" ht="12.75">
      <c r="A62" s="3" t="s">
        <v>16</v>
      </c>
      <c r="E62" s="11">
        <v>960051</v>
      </c>
      <c r="G62" s="11">
        <v>960051</v>
      </c>
      <c r="I62" s="41">
        <v>1203052</v>
      </c>
      <c r="K62" s="41">
        <v>1203052</v>
      </c>
      <c r="M62" s="41">
        <v>1203052</v>
      </c>
      <c r="N62" s="41">
        <v>960051</v>
      </c>
      <c r="O62" s="4"/>
      <c r="P62" s="36"/>
      <c r="R62" s="4">
        <v>1203052</v>
      </c>
      <c r="U62" s="4">
        <v>966802</v>
      </c>
    </row>
    <row r="63" spans="1:21" ht="12.75">
      <c r="A63" s="3" t="s">
        <v>57</v>
      </c>
      <c r="E63" s="11">
        <v>1616168</v>
      </c>
      <c r="G63" s="11">
        <v>856843</v>
      </c>
      <c r="I63" s="41">
        <v>691794</v>
      </c>
      <c r="J63" s="40"/>
      <c r="K63" s="41">
        <v>790943</v>
      </c>
      <c r="M63" s="41">
        <v>351812</v>
      </c>
      <c r="N63" s="41">
        <v>1775130</v>
      </c>
      <c r="O63" s="4"/>
      <c r="R63" s="4">
        <v>-220152</v>
      </c>
      <c r="U63" s="4">
        <v>406653</v>
      </c>
    </row>
    <row r="64" spans="1:21" ht="12.75">
      <c r="A64" s="3" t="s">
        <v>66</v>
      </c>
      <c r="B64" s="3"/>
      <c r="E64" s="11">
        <v>1000000</v>
      </c>
      <c r="G64" s="11">
        <v>1000000</v>
      </c>
      <c r="I64" s="41">
        <v>0</v>
      </c>
      <c r="K64" s="58">
        <v>0</v>
      </c>
      <c r="M64" s="41">
        <v>0</v>
      </c>
      <c r="N64" s="41">
        <v>1000000</v>
      </c>
      <c r="O64" s="4"/>
      <c r="P64" s="36"/>
      <c r="R64" s="4">
        <v>510000</v>
      </c>
      <c r="U64" s="4">
        <v>310000</v>
      </c>
    </row>
    <row r="65" spans="1:21" ht="12.75">
      <c r="A65" s="3" t="s">
        <v>17</v>
      </c>
      <c r="E65" s="28">
        <v>118637</v>
      </c>
      <c r="G65" s="28">
        <v>151686</v>
      </c>
      <c r="I65" s="52">
        <v>156623</v>
      </c>
      <c r="K65" s="52">
        <v>138684</v>
      </c>
      <c r="M65" s="52">
        <v>123199</v>
      </c>
      <c r="N65" s="52">
        <v>133498</v>
      </c>
      <c r="O65" s="23"/>
      <c r="Q65" s="23"/>
      <c r="R65" s="4">
        <v>36046</v>
      </c>
      <c r="U65" s="4">
        <v>46886</v>
      </c>
    </row>
    <row r="66" spans="1:21" s="8" customFormat="1" ht="15">
      <c r="A66" s="7" t="s">
        <v>18</v>
      </c>
      <c r="E66" s="17">
        <f>SUM(E59:E65)</f>
        <v>6670715</v>
      </c>
      <c r="G66" s="31">
        <f>SUM(G60:G65)</f>
        <v>6417360</v>
      </c>
      <c r="I66" s="72">
        <f>SUM(I60:I65)</f>
        <v>5595331</v>
      </c>
      <c r="K66" s="17">
        <f>SUM(K60:K65)</f>
        <v>5524535</v>
      </c>
      <c r="M66" s="31">
        <f>SUM(M60:M65)</f>
        <v>4902748</v>
      </c>
      <c r="N66" s="17">
        <f>SUM(N60:N65)</f>
        <v>6584801</v>
      </c>
      <c r="O66" s="19"/>
      <c r="P66" s="24" t="s">
        <v>2</v>
      </c>
      <c r="Q66" s="19"/>
      <c r="R66" s="17">
        <f>SUM(R60:R65)</f>
        <v>3671682</v>
      </c>
      <c r="S66" s="19"/>
      <c r="U66" s="9">
        <f>SUM(U60:U65)</f>
        <v>3422480</v>
      </c>
    </row>
    <row r="67" ht="12.75">
      <c r="O67" s="4"/>
    </row>
    <row r="68" spans="15:16" ht="12.75">
      <c r="O68" s="4"/>
      <c r="P68" s="11" t="s">
        <v>2</v>
      </c>
    </row>
    <row r="69" spans="1:21" s="7" customFormat="1" ht="15">
      <c r="A69" s="7" t="s">
        <v>19</v>
      </c>
      <c r="E69" s="9"/>
      <c r="G69" s="9"/>
      <c r="I69" s="24"/>
      <c r="J69" s="9"/>
      <c r="K69" s="63"/>
      <c r="M69" s="50"/>
      <c r="N69" s="24"/>
      <c r="O69" s="9"/>
      <c r="Q69" s="9"/>
      <c r="R69" s="9"/>
      <c r="S69" s="9"/>
      <c r="U69" s="9"/>
    </row>
    <row r="70" spans="1:21" s="7" customFormat="1" ht="15">
      <c r="A70" s="7" t="s">
        <v>2</v>
      </c>
      <c r="E70" s="9"/>
      <c r="G70" s="9"/>
      <c r="I70" s="24"/>
      <c r="K70" s="63"/>
      <c r="M70" s="50"/>
      <c r="N70" s="24"/>
      <c r="O70" s="9"/>
      <c r="Q70" s="9"/>
      <c r="R70" s="9"/>
      <c r="S70" s="9"/>
      <c r="U70" s="9"/>
    </row>
    <row r="71" spans="1:21" s="3" customFormat="1" ht="12.75">
      <c r="A71" s="3" t="s">
        <v>20</v>
      </c>
      <c r="E71" s="4">
        <v>0</v>
      </c>
      <c r="G71" s="4">
        <v>1311</v>
      </c>
      <c r="I71" s="41">
        <v>12974</v>
      </c>
      <c r="K71" s="4">
        <v>8000</v>
      </c>
      <c r="M71" s="45"/>
      <c r="N71" s="4">
        <v>4990</v>
      </c>
      <c r="O71" s="4"/>
      <c r="Q71" s="4"/>
      <c r="R71" s="4">
        <v>465</v>
      </c>
      <c r="S71" s="4"/>
      <c r="U71" s="4">
        <v>24016</v>
      </c>
    </row>
    <row r="72" spans="5:21" s="3" customFormat="1" ht="12.75">
      <c r="E72" s="4"/>
      <c r="G72" s="4"/>
      <c r="I72" s="41"/>
      <c r="K72" s="4"/>
      <c r="M72" s="45"/>
      <c r="N72" s="4"/>
      <c r="O72" s="4"/>
      <c r="Q72" s="4"/>
      <c r="R72" s="4"/>
      <c r="S72" s="4"/>
      <c r="U72" s="4"/>
    </row>
    <row r="73" ht="12.75">
      <c r="O73" s="4"/>
    </row>
    <row r="74" spans="1:21" s="7" customFormat="1" ht="15">
      <c r="A74" s="7" t="s">
        <v>21</v>
      </c>
      <c r="E74" s="9"/>
      <c r="G74" s="9"/>
      <c r="I74" s="24"/>
      <c r="K74" s="63"/>
      <c r="M74" s="50"/>
      <c r="N74" s="24"/>
      <c r="O74" s="9"/>
      <c r="Q74" s="9"/>
      <c r="R74" s="9"/>
      <c r="S74" s="9"/>
      <c r="U74" s="9"/>
    </row>
    <row r="75" ht="12.75">
      <c r="O75" s="4"/>
    </row>
    <row r="76" spans="5:15" ht="12.75">
      <c r="E76" s="11" t="s">
        <v>2</v>
      </c>
      <c r="K76" s="41"/>
      <c r="L76" s="40"/>
      <c r="O76" s="4"/>
    </row>
    <row r="77" spans="1:21" ht="12.75">
      <c r="A77" s="3" t="s">
        <v>22</v>
      </c>
      <c r="E77" s="11">
        <f>N79</f>
        <v>6579811</v>
      </c>
      <c r="G77" s="11">
        <v>4010144</v>
      </c>
      <c r="I77" s="41">
        <v>3966901</v>
      </c>
      <c r="K77" s="41">
        <v>3454414</v>
      </c>
      <c r="L77" s="40"/>
      <c r="M77" s="41">
        <v>3261750</v>
      </c>
      <c r="N77" s="41">
        <v>5039446</v>
      </c>
      <c r="O77" s="4"/>
      <c r="R77" s="4">
        <v>1703830</v>
      </c>
      <c r="U77" s="4">
        <v>2176774</v>
      </c>
    </row>
    <row r="78" spans="1:21" ht="12.75">
      <c r="A78" s="3" t="s">
        <v>59</v>
      </c>
      <c r="E78" s="28">
        <f>E41</f>
        <v>90904</v>
      </c>
      <c r="G78" s="11">
        <f>G41</f>
        <v>701692</v>
      </c>
      <c r="I78" s="41">
        <v>44722</v>
      </c>
      <c r="K78" s="41">
        <v>512487</v>
      </c>
      <c r="M78" s="41">
        <v>192664</v>
      </c>
      <c r="N78" s="52">
        <f>N41</f>
        <v>1540365</v>
      </c>
      <c r="O78" s="4"/>
      <c r="R78" s="4">
        <v>761830</v>
      </c>
      <c r="U78" s="4">
        <v>168633</v>
      </c>
    </row>
    <row r="79" spans="1:21" s="3" customFormat="1" ht="12.75">
      <c r="A79" s="3" t="s">
        <v>29</v>
      </c>
      <c r="E79" s="4">
        <f>SUM(E76:E78)</f>
        <v>6670715</v>
      </c>
      <c r="G79" s="4">
        <f>SUM(G77:G78)</f>
        <v>4711836</v>
      </c>
      <c r="I79" s="41">
        <f>SUM(I77:I78)</f>
        <v>4011623</v>
      </c>
      <c r="K79" s="35"/>
      <c r="M79" s="4">
        <f>SUM(M77:M78)</f>
        <v>3454414</v>
      </c>
      <c r="N79" s="4">
        <f>SUM(N77:N78)</f>
        <v>6579811</v>
      </c>
      <c r="O79" s="4"/>
      <c r="Q79" s="4"/>
      <c r="R79" s="4">
        <f>SUM(R77:R78)</f>
        <v>2465660</v>
      </c>
      <c r="S79" s="4"/>
      <c r="U79" s="4">
        <f>SUM(U77:U78)</f>
        <v>2345407</v>
      </c>
    </row>
    <row r="80" spans="5:17" ht="12.75">
      <c r="E80" s="28"/>
      <c r="G80" s="28"/>
      <c r="I80" s="52"/>
      <c r="K80" s="59"/>
      <c r="M80" s="47"/>
      <c r="N80" s="52"/>
      <c r="O80" s="23"/>
      <c r="Q80" s="23"/>
    </row>
    <row r="81" spans="1:21" s="7" customFormat="1" ht="15">
      <c r="A81" s="7" t="s">
        <v>23</v>
      </c>
      <c r="E81" s="17">
        <f>E71+E79</f>
        <v>6670715</v>
      </c>
      <c r="G81" s="17" t="e">
        <f>G71+#REF!+G79</f>
        <v>#REF!</v>
      </c>
      <c r="I81" s="17" t="e">
        <f>#REF!+I79+I71</f>
        <v>#REF!</v>
      </c>
      <c r="K81" s="60" t="e">
        <f>#REF!+K77+K78+K71+#REF!+#REF!</f>
        <v>#REF!</v>
      </c>
      <c r="M81" s="17" t="e">
        <f>#REF!+M79</f>
        <v>#REF!</v>
      </c>
      <c r="N81" s="31">
        <f>N71+N79</f>
        <v>6584801</v>
      </c>
      <c r="O81" s="19"/>
      <c r="P81" s="9"/>
      <c r="Q81" s="19"/>
      <c r="R81" s="17" t="e">
        <f>#REF!+R79+R71</f>
        <v>#REF!</v>
      </c>
      <c r="S81" s="19"/>
      <c r="U81" s="9" t="e">
        <f>U71+#REF!+U79</f>
        <v>#REF!</v>
      </c>
    </row>
    <row r="82" spans="5:21" s="7" customFormat="1" ht="15">
      <c r="E82" s="19"/>
      <c r="G82" s="19"/>
      <c r="I82" s="19"/>
      <c r="K82" s="88"/>
      <c r="M82" s="19"/>
      <c r="N82" s="9"/>
      <c r="O82" s="19"/>
      <c r="P82" s="9"/>
      <c r="Q82" s="19"/>
      <c r="R82" s="19"/>
      <c r="S82" s="19"/>
      <c r="U82" s="9"/>
    </row>
    <row r="83" spans="5:21" s="7" customFormat="1" ht="15">
      <c r="E83" s="19"/>
      <c r="G83" s="19"/>
      <c r="I83" s="19"/>
      <c r="K83" s="88"/>
      <c r="M83" s="19"/>
      <c r="N83" s="9"/>
      <c r="O83" s="19"/>
      <c r="P83" s="9"/>
      <c r="Q83" s="19"/>
      <c r="R83" s="19"/>
      <c r="S83" s="19"/>
      <c r="U83" s="9"/>
    </row>
    <row r="84" spans="3:15" ht="12.75">
      <c r="C84" t="s">
        <v>82</v>
      </c>
      <c r="O84" s="4"/>
    </row>
    <row r="85" spans="4:15" ht="12.75">
      <c r="D85" s="85"/>
      <c r="O85" s="4"/>
    </row>
    <row r="86" ht="12.75">
      <c r="O86" s="4"/>
    </row>
    <row r="87" spans="10:16" ht="12.75">
      <c r="J87" s="11"/>
      <c r="O87" s="4"/>
      <c r="P87" s="11"/>
    </row>
    <row r="88" spans="3:16" ht="12.75">
      <c r="C88" t="s">
        <v>69</v>
      </c>
      <c r="G88" s="87">
        <f>N66-N81</f>
        <v>0</v>
      </c>
      <c r="H88" s="42"/>
      <c r="K88" s="35"/>
      <c r="L88" s="42"/>
      <c r="M88" s="45"/>
      <c r="O88" s="4"/>
      <c r="P88" s="3"/>
    </row>
    <row r="89" spans="7:16" ht="12.75">
      <c r="G89" s="42"/>
      <c r="H89" s="42"/>
      <c r="K89" s="35"/>
      <c r="L89" s="42"/>
      <c r="M89" s="45"/>
      <c r="O89" s="4"/>
      <c r="P89" s="3"/>
    </row>
    <row r="90" spans="2:16" ht="12.75">
      <c r="B90" s="11" t="s">
        <v>2</v>
      </c>
      <c r="C90" s="11" t="s">
        <v>2</v>
      </c>
      <c r="D90" s="11"/>
      <c r="F90" s="11"/>
      <c r="J90" s="42"/>
      <c r="K90" s="35"/>
      <c r="L90" s="42"/>
      <c r="M90" s="45"/>
      <c r="O90" s="4"/>
      <c r="P90" s="3"/>
    </row>
    <row r="91" spans="1:16" ht="12.75">
      <c r="A91" t="s">
        <v>70</v>
      </c>
      <c r="C91" t="s">
        <v>73</v>
      </c>
      <c r="J91" s="85" t="s">
        <v>74</v>
      </c>
      <c r="K91" s="35"/>
      <c r="L91" s="42"/>
      <c r="M91" s="45"/>
      <c r="O91" s="4"/>
      <c r="P91" s="3"/>
    </row>
    <row r="92" spans="10:16" ht="12.75">
      <c r="J92" s="42"/>
      <c r="K92" s="35"/>
      <c r="L92" s="42"/>
      <c r="M92" s="45"/>
      <c r="O92" s="4"/>
      <c r="P92" s="3"/>
    </row>
    <row r="93" ht="12.75">
      <c r="O93" s="4"/>
    </row>
    <row r="94" spans="1:21" s="12" customFormat="1" ht="12.75">
      <c r="A94" s="84" t="s">
        <v>71</v>
      </c>
      <c r="C94" s="84" t="s">
        <v>72</v>
      </c>
      <c r="D94" s="84"/>
      <c r="G94" s="74"/>
      <c r="I94" s="14"/>
      <c r="J94" s="13" t="s">
        <v>76</v>
      </c>
      <c r="K94" s="64"/>
      <c r="M94" s="51"/>
      <c r="N94" s="74"/>
      <c r="O94" s="5"/>
      <c r="Q94" s="5"/>
      <c r="R94" s="5"/>
      <c r="S94" s="5"/>
      <c r="U94" s="5"/>
    </row>
    <row r="95" spans="5:21" s="12" customFormat="1" ht="12.75">
      <c r="E95" s="74"/>
      <c r="G95" s="74"/>
      <c r="I95" s="14"/>
      <c r="K95" s="64"/>
      <c r="M95" s="51"/>
      <c r="N95" s="14"/>
      <c r="O95" s="5"/>
      <c r="Q95" s="5"/>
      <c r="R95" s="5"/>
      <c r="S95" s="5"/>
      <c r="U95" s="5"/>
    </row>
    <row r="96" ht="12.75">
      <c r="O96" s="4"/>
    </row>
    <row r="97" spans="1:15" ht="12.75">
      <c r="A97" s="12" t="s">
        <v>2</v>
      </c>
      <c r="J97" s="12" t="s">
        <v>2</v>
      </c>
      <c r="K97" s="64"/>
      <c r="L97" s="12"/>
      <c r="M97" s="51"/>
      <c r="O97" s="4"/>
    </row>
    <row r="98" spans="10:15" ht="12.75">
      <c r="J98" s="40"/>
      <c r="L98" s="40"/>
      <c r="O98" s="4"/>
    </row>
    <row r="99" spans="15:22" ht="12.75">
      <c r="O99" s="4"/>
      <c r="T99" t="s">
        <v>24</v>
      </c>
      <c r="U99" s="4" t="s">
        <v>2</v>
      </c>
      <c r="V99" t="s">
        <v>2</v>
      </c>
    </row>
    <row r="100" spans="1:21" s="13" customFormat="1" ht="12.75">
      <c r="A100" s="13" t="s">
        <v>2</v>
      </c>
      <c r="E100" s="14"/>
      <c r="G100" s="14"/>
      <c r="I100" s="14"/>
      <c r="J100" s="13" t="s">
        <v>2</v>
      </c>
      <c r="K100" s="64"/>
      <c r="M100" s="51"/>
      <c r="N100" s="14"/>
      <c r="O100" s="14"/>
      <c r="R100" s="5"/>
      <c r="S100" s="14"/>
      <c r="U100" s="14"/>
    </row>
    <row r="101" spans="5:21" s="40" customFormat="1" ht="12.75">
      <c r="E101" s="41"/>
      <c r="G101" s="41"/>
      <c r="I101" s="41"/>
      <c r="K101" s="58"/>
      <c r="M101" s="46"/>
      <c r="N101" s="41"/>
      <c r="O101" s="41"/>
      <c r="Q101" s="41"/>
      <c r="R101" s="41"/>
      <c r="S101" s="41"/>
      <c r="U101" s="41"/>
    </row>
    <row r="102" spans="10:21" ht="12.75">
      <c r="J102" s="40"/>
      <c r="L102" s="40"/>
      <c r="O102" s="4"/>
      <c r="T102" t="s">
        <v>25</v>
      </c>
      <c r="U102" s="4" t="s">
        <v>2</v>
      </c>
    </row>
    <row r="103" spans="1:22" s="13" customFormat="1" ht="12.75">
      <c r="A103" s="22"/>
      <c r="E103" s="14"/>
      <c r="G103" s="14"/>
      <c r="I103" s="14"/>
      <c r="K103" s="64"/>
      <c r="M103" s="51"/>
      <c r="N103" s="14"/>
      <c r="O103" s="14"/>
      <c r="R103" s="5"/>
      <c r="S103" s="14"/>
      <c r="U103" s="14"/>
      <c r="V103" s="13" t="s">
        <v>2</v>
      </c>
    </row>
    <row r="104" spans="1:15" ht="12.75">
      <c r="A104" s="3"/>
      <c r="J104" s="3"/>
      <c r="K104" s="35"/>
      <c r="L104" s="3"/>
      <c r="M104" s="45"/>
      <c r="O104" s="4"/>
    </row>
    <row r="105" spans="5:21" s="40" customFormat="1" ht="12.75">
      <c r="E105" s="41"/>
      <c r="G105" s="41"/>
      <c r="I105" s="41"/>
      <c r="K105" s="58"/>
      <c r="M105" s="46"/>
      <c r="N105" s="41"/>
      <c r="O105" s="41"/>
      <c r="Q105" s="41"/>
      <c r="R105" s="41"/>
      <c r="S105" s="41"/>
      <c r="U105" s="41"/>
    </row>
    <row r="106" spans="1:15" ht="12.75">
      <c r="A106" s="40"/>
      <c r="J106" s="40"/>
      <c r="L106" s="40"/>
      <c r="O106" s="4"/>
    </row>
    <row r="107" ht="12.75">
      <c r="O107" s="4"/>
    </row>
    <row r="108" spans="5:21" s="3" customFormat="1" ht="12.75">
      <c r="E108" s="4"/>
      <c r="G108" s="4"/>
      <c r="I108" s="41"/>
      <c r="K108" s="35"/>
      <c r="M108" s="45"/>
      <c r="N108" s="41"/>
      <c r="O108" s="4"/>
      <c r="Q108" s="4"/>
      <c r="R108" s="4"/>
      <c r="S108" s="4"/>
      <c r="U108" s="4"/>
    </row>
    <row r="109" spans="15:16" ht="12.75">
      <c r="O109" s="4"/>
      <c r="P109" s="37" t="s">
        <v>2</v>
      </c>
    </row>
    <row r="110" spans="15:16" ht="12.75">
      <c r="O110" s="4"/>
      <c r="P110" s="11"/>
    </row>
    <row r="111" ht="12.75">
      <c r="O111" s="4"/>
    </row>
    <row r="112" ht="12.75">
      <c r="O112" s="4"/>
    </row>
    <row r="113" spans="15:16" ht="12.75">
      <c r="O113" s="4"/>
      <c r="P113" s="38" t="s">
        <v>2</v>
      </c>
    </row>
    <row r="114" spans="15:16" ht="12.75">
      <c r="O114" s="4"/>
      <c r="P114" s="39" t="s">
        <v>2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4">
      <selection activeCell="B17" sqref="B17"/>
    </sheetView>
  </sheetViews>
  <sheetFormatPr defaultColWidth="11.421875" defaultRowHeight="12.75"/>
  <cols>
    <col min="1" max="1" width="12.28125" style="0" customWidth="1"/>
    <col min="2" max="2" width="16.28125" style="0" customWidth="1"/>
    <col min="3" max="3" width="0.2890625" style="0" customWidth="1"/>
    <col min="4" max="4" width="10.00390625" style="11" hidden="1" customWidth="1"/>
    <col min="5" max="5" width="6.28125" style="11" customWidth="1"/>
    <col min="6" max="6" width="9.140625" style="11" customWidth="1"/>
    <col min="7" max="7" width="6.57421875" style="11" customWidth="1"/>
    <col min="8" max="8" width="7.8515625" style="11" customWidth="1"/>
    <col min="9" max="9" width="7.7109375" style="3" customWidth="1"/>
    <col min="10" max="10" width="7.421875" style="0" customWidth="1"/>
    <col min="11" max="11" width="8.00390625" style="0" customWidth="1"/>
    <col min="12" max="12" width="10.28125" style="0" customWidth="1"/>
    <col min="13" max="13" width="8.57421875" style="0" hidden="1" customWidth="1"/>
    <col min="14" max="14" width="10.00390625" style="0" hidden="1" customWidth="1"/>
    <col min="15" max="15" width="11.421875" style="0" hidden="1" customWidth="1"/>
  </cols>
  <sheetData>
    <row r="1" ht="12.75">
      <c r="A1" t="s">
        <v>77</v>
      </c>
    </row>
    <row r="3" ht="12.75">
      <c r="I3" s="43"/>
    </row>
    <row r="4" spans="1:14" ht="12">
      <c r="A4" t="s">
        <v>35</v>
      </c>
      <c r="B4" t="s">
        <v>78</v>
      </c>
      <c r="C4" s="90" t="s">
        <v>49</v>
      </c>
      <c r="D4" s="90"/>
      <c r="E4" s="90" t="s">
        <v>79</v>
      </c>
      <c r="F4" s="90"/>
      <c r="G4" s="90" t="s">
        <v>45</v>
      </c>
      <c r="H4" s="90"/>
      <c r="I4" s="90" t="s">
        <v>81</v>
      </c>
      <c r="J4" s="90"/>
      <c r="K4" s="90" t="s">
        <v>80</v>
      </c>
      <c r="L4" s="90"/>
      <c r="M4" s="90" t="s">
        <v>56</v>
      </c>
      <c r="N4" s="90"/>
    </row>
    <row r="5" spans="2:14" ht="12.75">
      <c r="B5" s="26" t="s">
        <v>36</v>
      </c>
      <c r="C5" s="26" t="s">
        <v>36</v>
      </c>
      <c r="D5" s="28" t="s">
        <v>37</v>
      </c>
      <c r="E5" s="34" t="s">
        <v>44</v>
      </c>
      <c r="F5" s="34" t="s">
        <v>37</v>
      </c>
      <c r="G5" s="34" t="s">
        <v>55</v>
      </c>
      <c r="H5" s="34" t="s">
        <v>54</v>
      </c>
      <c r="I5" s="76" t="s">
        <v>61</v>
      </c>
      <c r="J5" s="26" t="s">
        <v>37</v>
      </c>
      <c r="K5" s="29" t="s">
        <v>42</v>
      </c>
      <c r="L5" s="29" t="s">
        <v>37</v>
      </c>
      <c r="M5" s="29" t="s">
        <v>36</v>
      </c>
      <c r="N5" s="29" t="s">
        <v>37</v>
      </c>
    </row>
    <row r="7" spans="1:14" ht="12.75">
      <c r="A7" t="s">
        <v>38</v>
      </c>
      <c r="B7">
        <v>996</v>
      </c>
      <c r="C7">
        <v>1049</v>
      </c>
      <c r="D7" s="11">
        <f>C7*220</f>
        <v>230780</v>
      </c>
      <c r="E7" s="11">
        <v>45</v>
      </c>
      <c r="F7" s="11">
        <v>11250</v>
      </c>
      <c r="G7" s="11">
        <v>-31</v>
      </c>
      <c r="H7" s="11">
        <v>0</v>
      </c>
      <c r="I7" s="4">
        <v>1010</v>
      </c>
      <c r="J7">
        <f>I7*250</f>
        <v>252500</v>
      </c>
      <c r="K7">
        <v>183</v>
      </c>
      <c r="L7">
        <v>45750</v>
      </c>
      <c r="M7">
        <v>814</v>
      </c>
      <c r="N7" s="11">
        <v>154660</v>
      </c>
    </row>
    <row r="8" spans="1:14" ht="12.75">
      <c r="A8" t="s">
        <v>39</v>
      </c>
      <c r="B8">
        <v>463</v>
      </c>
      <c r="C8">
        <v>478</v>
      </c>
      <c r="D8" s="11">
        <f>C8*350</f>
        <v>167300</v>
      </c>
      <c r="E8" s="11">
        <v>36</v>
      </c>
      <c r="F8" s="11">
        <f>E8*350</f>
        <v>12600</v>
      </c>
      <c r="G8" s="11">
        <v>-4</v>
      </c>
      <c r="H8" s="11">
        <v>0</v>
      </c>
      <c r="I8" s="4">
        <v>495</v>
      </c>
      <c r="J8">
        <f>I8*350</f>
        <v>173250</v>
      </c>
      <c r="K8">
        <v>66</v>
      </c>
      <c r="L8">
        <v>23200</v>
      </c>
      <c r="M8">
        <v>373</v>
      </c>
      <c r="N8" s="11">
        <v>112500</v>
      </c>
    </row>
    <row r="9" spans="1:14" ht="12.75">
      <c r="A9" t="s">
        <v>40</v>
      </c>
      <c r="B9" s="27">
        <v>12</v>
      </c>
      <c r="C9" s="27">
        <v>11</v>
      </c>
      <c r="D9" s="28">
        <f>C9*1000</f>
        <v>11000</v>
      </c>
      <c r="E9" s="28">
        <v>0</v>
      </c>
      <c r="F9" s="28">
        <v>0</v>
      </c>
      <c r="G9" s="28">
        <v>0</v>
      </c>
      <c r="H9" s="28">
        <v>0</v>
      </c>
      <c r="I9" s="77">
        <v>12</v>
      </c>
      <c r="J9" s="27">
        <f>I9*2000</f>
        <v>24000</v>
      </c>
      <c r="K9" s="30">
        <v>1</v>
      </c>
      <c r="L9" s="30">
        <v>1000</v>
      </c>
      <c r="M9" s="27">
        <v>10</v>
      </c>
      <c r="N9" s="28">
        <v>10000</v>
      </c>
    </row>
    <row r="10" spans="1:14" s="3" customFormat="1" ht="12.75">
      <c r="A10" s="3" t="s">
        <v>41</v>
      </c>
      <c r="B10" s="3">
        <f>SUM(B7:B9)</f>
        <v>1471</v>
      </c>
      <c r="C10" s="3">
        <f aca="true" t="shared" si="0" ref="C10:N10">SUM(C7:C9)</f>
        <v>1538</v>
      </c>
      <c r="D10" s="4">
        <f t="shared" si="0"/>
        <v>409080</v>
      </c>
      <c r="E10" s="4">
        <f aca="true" t="shared" si="1" ref="E10:J10">SUM(E7:E9)</f>
        <v>81</v>
      </c>
      <c r="F10" s="4">
        <f t="shared" si="1"/>
        <v>23850</v>
      </c>
      <c r="G10" s="4">
        <f t="shared" si="1"/>
        <v>-35</v>
      </c>
      <c r="H10" s="4">
        <v>0</v>
      </c>
      <c r="I10" s="4">
        <f t="shared" si="1"/>
        <v>1517</v>
      </c>
      <c r="J10" s="3">
        <f t="shared" si="1"/>
        <v>449750</v>
      </c>
      <c r="K10" s="3">
        <f t="shared" si="0"/>
        <v>250</v>
      </c>
      <c r="L10" s="3">
        <f t="shared" si="0"/>
        <v>69950</v>
      </c>
      <c r="M10" s="3">
        <f t="shared" si="0"/>
        <v>1197</v>
      </c>
      <c r="N10" s="4">
        <f t="shared" si="0"/>
        <v>277160</v>
      </c>
    </row>
    <row r="12" spans="1:14" ht="12.75">
      <c r="A12" t="s">
        <v>47</v>
      </c>
      <c r="B12">
        <v>301</v>
      </c>
      <c r="C12">
        <v>293</v>
      </c>
      <c r="D12" s="11" t="s">
        <v>2</v>
      </c>
      <c r="E12" s="11">
        <v>6</v>
      </c>
      <c r="F12" s="11">
        <f>E12*2000</f>
        <v>12000</v>
      </c>
      <c r="G12" s="11">
        <v>0</v>
      </c>
      <c r="H12" s="11">
        <v>0</v>
      </c>
      <c r="I12" s="4">
        <v>307</v>
      </c>
      <c r="M12">
        <v>283</v>
      </c>
      <c r="N12">
        <v>26000</v>
      </c>
    </row>
    <row r="13" spans="1:14" ht="12.75">
      <c r="A13" t="s">
        <v>60</v>
      </c>
      <c r="B13">
        <v>20</v>
      </c>
      <c r="C13">
        <v>19</v>
      </c>
      <c r="E13" s="11">
        <v>1</v>
      </c>
      <c r="F13" s="11">
        <f>E13*3000</f>
        <v>3000</v>
      </c>
      <c r="G13" s="11">
        <v>0</v>
      </c>
      <c r="I13" s="3">
        <v>21</v>
      </c>
      <c r="M13">
        <v>9</v>
      </c>
      <c r="N13">
        <v>27000</v>
      </c>
    </row>
    <row r="14" spans="1:14" s="27" customFormat="1" ht="12.75">
      <c r="A14" s="27" t="s">
        <v>46</v>
      </c>
      <c r="B14" s="27">
        <v>148</v>
      </c>
      <c r="C14" s="27">
        <v>159</v>
      </c>
      <c r="D14" s="28" t="s">
        <v>2</v>
      </c>
      <c r="E14" s="28">
        <v>0</v>
      </c>
      <c r="F14" s="28">
        <f>E14*6000</f>
        <v>0</v>
      </c>
      <c r="G14" s="28">
        <v>0</v>
      </c>
      <c r="H14" s="28">
        <v>0</v>
      </c>
      <c r="I14" s="77">
        <v>148</v>
      </c>
      <c r="M14" s="27">
        <v>164</v>
      </c>
      <c r="N14" s="27">
        <v>0</v>
      </c>
    </row>
    <row r="15" spans="1:14" s="3" customFormat="1" ht="13.5" thickBot="1">
      <c r="A15" s="3" t="s">
        <v>48</v>
      </c>
      <c r="B15" s="68">
        <f>B10+B12+B13+B14</f>
        <v>1940</v>
      </c>
      <c r="C15" s="3">
        <f>C10+C12+C14+C13</f>
        <v>2009</v>
      </c>
      <c r="D15" s="4" t="s">
        <v>2</v>
      </c>
      <c r="E15" s="4">
        <f>E10+E12+E13+E14</f>
        <v>88</v>
      </c>
      <c r="F15" s="4">
        <f>F10+F12+F13+F14</f>
        <v>38850</v>
      </c>
      <c r="G15" s="4">
        <v>-35</v>
      </c>
      <c r="H15" s="4">
        <v>0</v>
      </c>
      <c r="I15" s="44">
        <f>I10+I12+I13+I14</f>
        <v>1993</v>
      </c>
      <c r="M15" s="3">
        <f>M10+M12+M14+M13</f>
        <v>1653</v>
      </c>
      <c r="N15" s="4">
        <f>N10+N12+N14</f>
        <v>303160</v>
      </c>
    </row>
    <row r="16" ht="13.5" thickTop="1"/>
    <row r="18" spans="1:2" ht="12.75">
      <c r="A18" s="32">
        <v>44954</v>
      </c>
      <c r="B18" s="32"/>
    </row>
    <row r="24" ht="12.75">
      <c r="E24" s="4"/>
    </row>
  </sheetData>
  <sheetProtection/>
  <mergeCells count="6">
    <mergeCell ref="C4:D4"/>
    <mergeCell ref="I4:J4"/>
    <mergeCell ref="K4:L4"/>
    <mergeCell ref="M4:N4"/>
    <mergeCell ref="E4:F4"/>
    <mergeCell ref="G4:H4"/>
  </mergeCells>
  <printOptions gridLines="1"/>
  <pageMargins left="0.787401575" right="0.787401575" top="0.984251969" bottom="0.984251969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Øistein</cp:lastModifiedBy>
  <cp:lastPrinted>2023-01-29T16:19:01Z</cp:lastPrinted>
  <dcterms:created xsi:type="dcterms:W3CDTF">2008-06-01T20:24:25Z</dcterms:created>
  <dcterms:modified xsi:type="dcterms:W3CDTF">2023-01-29T16:19:28Z</dcterms:modified>
  <cp:category/>
  <cp:version/>
  <cp:contentType/>
  <cp:contentStatus/>
</cp:coreProperties>
</file>